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140" windowHeight="7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ud_Yr">'[1]Top Sheet'!$C$2</definedName>
  </definedNames>
  <calcPr calcId="144525"/>
</workbook>
</file>

<file path=xl/calcChain.xml><?xml version="1.0" encoding="utf-8"?>
<calcChain xmlns="http://schemas.openxmlformats.org/spreadsheetml/2006/main">
  <c r="E82" i="1" l="1"/>
  <c r="E97" i="1"/>
  <c r="E126" i="1"/>
  <c r="E116" i="1"/>
  <c r="E109" i="1"/>
  <c r="E117" i="1" s="1"/>
  <c r="E89" i="1"/>
  <c r="E81" i="1"/>
  <c r="E57" i="1"/>
  <c r="E55" i="1"/>
  <c r="E48" i="1"/>
  <c r="E49" i="1" s="1"/>
  <c r="E37" i="1"/>
  <c r="E33" i="1"/>
  <c r="E15" i="1"/>
  <c r="E24" i="1" s="1"/>
  <c r="E10" i="1"/>
  <c r="E12" i="1" s="1"/>
  <c r="E1" i="1"/>
  <c r="E58" i="1" l="1"/>
  <c r="E59" i="1"/>
  <c r="E70" i="1"/>
  <c r="B24" i="1"/>
  <c r="E99" i="1" l="1"/>
  <c r="E100" i="1" s="1"/>
  <c r="E128" i="1" s="1"/>
  <c r="E129" i="1" s="1"/>
</calcChain>
</file>

<file path=xl/comments1.xml><?xml version="1.0" encoding="utf-8"?>
<comments xmlns="http://schemas.openxmlformats.org/spreadsheetml/2006/main">
  <authors>
    <author>Dawn Jacobson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Misc Income is $ received for Space/Rent, Donations, Quilter's Donations, etc.</t>
        </r>
      </text>
    </comment>
  </commentList>
</comments>
</file>

<file path=xl/sharedStrings.xml><?xml version="1.0" encoding="utf-8"?>
<sst xmlns="http://schemas.openxmlformats.org/spreadsheetml/2006/main" count="135" uniqueCount="129">
  <si>
    <t>Income</t>
  </si>
  <si>
    <t>Envelope Giving</t>
  </si>
  <si>
    <t>Envelope Giving (general)</t>
  </si>
  <si>
    <t>Easter Offerings</t>
  </si>
  <si>
    <t>Thanksgiving Offerings</t>
  </si>
  <si>
    <t>Christmas Offerings</t>
  </si>
  <si>
    <t>Lenten Offerings</t>
  </si>
  <si>
    <t>Total Envelope Giving</t>
  </si>
  <si>
    <t>Misc. Income</t>
  </si>
  <si>
    <t>TOTAL INCOME</t>
  </si>
  <si>
    <t>Expenses</t>
  </si>
  <si>
    <t>Benevolence</t>
  </si>
  <si>
    <t xml:space="preserve">Greater Milwaukee Synod </t>
  </si>
  <si>
    <t>Lutherdale Bible Camp</t>
  </si>
  <si>
    <t>Racine Cluster (Living Faith Meal)</t>
  </si>
  <si>
    <t>Racine Interfaith Coalition</t>
  </si>
  <si>
    <t>Good Samaritan</t>
  </si>
  <si>
    <t>ELCA Outreach Center</t>
  </si>
  <si>
    <t>HALO</t>
  </si>
  <si>
    <t>Veterans Tiny Homes</t>
  </si>
  <si>
    <t>Hospitality Center</t>
  </si>
  <si>
    <t>Program Expenses</t>
  </si>
  <si>
    <t>Parish Ed</t>
  </si>
  <si>
    <t>Sunday School</t>
  </si>
  <si>
    <t>Confirmation</t>
  </si>
  <si>
    <t>Neighborhood Camp</t>
  </si>
  <si>
    <t>Library</t>
  </si>
  <si>
    <t>Communion Education</t>
  </si>
  <si>
    <t>Adult Education</t>
  </si>
  <si>
    <t>Total Parish Ed</t>
  </si>
  <si>
    <t>Worship</t>
  </si>
  <si>
    <t>Worship Supplies</t>
  </si>
  <si>
    <t>Flowers</t>
  </si>
  <si>
    <t>Total Worship</t>
  </si>
  <si>
    <t>Youth</t>
  </si>
  <si>
    <t>Church Membership</t>
  </si>
  <si>
    <t>Church &amp; Community Outreach</t>
  </si>
  <si>
    <t>Misc Programs</t>
  </si>
  <si>
    <t>Stewardship</t>
  </si>
  <si>
    <t>Evangelism</t>
  </si>
  <si>
    <t>B&amp;G:  Decorating Fund</t>
  </si>
  <si>
    <t>Envelopes, Giving</t>
  </si>
  <si>
    <t>Synod Assembly</t>
  </si>
  <si>
    <t>Other Programs</t>
  </si>
  <si>
    <t>Organ/Piano Maintenance</t>
  </si>
  <si>
    <t>Total Misc Programs</t>
  </si>
  <si>
    <t>Office Expense</t>
  </si>
  <si>
    <t>Office Supplies</t>
  </si>
  <si>
    <t>Postage</t>
  </si>
  <si>
    <t>Technology</t>
  </si>
  <si>
    <t>Office Equipment/Computer</t>
  </si>
  <si>
    <t>Kitchen Supplies</t>
  </si>
  <si>
    <t>Bank Fees</t>
  </si>
  <si>
    <t>Professional Fees</t>
  </si>
  <si>
    <t>Total Office Expense</t>
  </si>
  <si>
    <t>TOTAL PROGRAMS</t>
  </si>
  <si>
    <t>STAFF</t>
  </si>
  <si>
    <t>Senior Pastor</t>
  </si>
  <si>
    <t>Start 9/9/2023</t>
  </si>
  <si>
    <t>Salary and Housing</t>
  </si>
  <si>
    <t>Travel Allowance</t>
  </si>
  <si>
    <t>SECA Ch Portion (FICA Tax:  7.65%)</t>
  </si>
  <si>
    <t>Pension</t>
  </si>
  <si>
    <t>Other Insurance</t>
  </si>
  <si>
    <t>Business Expenses</t>
  </si>
  <si>
    <t>Sr. Pastor Healthcare Premium</t>
  </si>
  <si>
    <t>Continuing Education</t>
  </si>
  <si>
    <t>Total Senior Pastor</t>
  </si>
  <si>
    <t>Assoc. Pastor</t>
  </si>
  <si>
    <t>FICA Tax:  7.65%</t>
  </si>
  <si>
    <t>Health Care</t>
  </si>
  <si>
    <t>Cell Phone Reimbursement</t>
  </si>
  <si>
    <t>Total Assoc. Pastor</t>
  </si>
  <si>
    <t>Total Youth Ministry Staff</t>
  </si>
  <si>
    <t>Music Staff</t>
  </si>
  <si>
    <t>Director of Traditional Worship</t>
  </si>
  <si>
    <t>Director of Contemporary Worship</t>
  </si>
  <si>
    <t>Organist - subs</t>
  </si>
  <si>
    <t>Revelation Band</t>
  </si>
  <si>
    <t>Other Musicians</t>
  </si>
  <si>
    <t>Total Music Staff</t>
  </si>
  <si>
    <t>Other Staff</t>
  </si>
  <si>
    <t>Office Administrator</t>
  </si>
  <si>
    <t>Custodians</t>
  </si>
  <si>
    <t>Staff Development</t>
  </si>
  <si>
    <t>Staff Contingency</t>
  </si>
  <si>
    <t>Consultant - Visioning/Call Process</t>
  </si>
  <si>
    <t>Church - FICA/MED</t>
  </si>
  <si>
    <t>Workers Compensation</t>
  </si>
  <si>
    <t>Supply Pastor Expenses</t>
  </si>
  <si>
    <t>Total Other Staff</t>
  </si>
  <si>
    <t>TOTAL STAFF</t>
  </si>
  <si>
    <t>Facilities</t>
  </si>
  <si>
    <t>Utilities</t>
  </si>
  <si>
    <t>Electric</t>
  </si>
  <si>
    <t>Gas</t>
  </si>
  <si>
    <t>Telephone</t>
  </si>
  <si>
    <t>Water</t>
  </si>
  <si>
    <t>Security</t>
  </si>
  <si>
    <t>City Assessment</t>
  </si>
  <si>
    <t>Total Utilities</t>
  </si>
  <si>
    <t>Church Maintenance</t>
  </si>
  <si>
    <t>Insurance</t>
  </si>
  <si>
    <t>Snow Removal</t>
  </si>
  <si>
    <t>Maint.  Supplies</t>
  </si>
  <si>
    <t>Maintenance Contracts</t>
  </si>
  <si>
    <t>Building Repairs</t>
  </si>
  <si>
    <t>Total Church Maintenance</t>
  </si>
  <si>
    <t>TOTAL FACILITIES</t>
  </si>
  <si>
    <t>Restricted Funds</t>
  </si>
  <si>
    <t>Misc. Expense</t>
  </si>
  <si>
    <t>Operating Fund Reserve</t>
  </si>
  <si>
    <t>Pastor Transition</t>
  </si>
  <si>
    <t>Facilities Fund Reserve</t>
  </si>
  <si>
    <t>Facilities Maintenance</t>
  </si>
  <si>
    <t>Insurance Provision</t>
  </si>
  <si>
    <t>Line of Credit Payment</t>
  </si>
  <si>
    <t>Total Restricted Funds</t>
  </si>
  <si>
    <t>TOTAL EXPENSES</t>
  </si>
  <si>
    <t>Income less Expense</t>
  </si>
  <si>
    <t>General Notes</t>
  </si>
  <si>
    <t>January:  $640 was given for the year from Lighthouse Quilters</t>
  </si>
  <si>
    <t>2024 Notes</t>
  </si>
  <si>
    <t>Rental Donations of space use</t>
  </si>
  <si>
    <t>January:  $157.97 Snacks/Desserts for Bible Study in Dec 2023</t>
  </si>
  <si>
    <t>January:  $1,380 Dec 2023 expenses</t>
  </si>
  <si>
    <t>January:  $1,080 Dec 2023 expenses</t>
  </si>
  <si>
    <t>January:  $491.61 Staff/Council Christmas Party Dec 2023</t>
  </si>
  <si>
    <t>January:  paid on one month lag except Dec.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</si>
</sst>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9" formatCode="#,##0.0_);\(#,##0.0\)"/>
    <numFmt numFmtId="170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CC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2" applyNumberFormat="1" applyFont="1" applyAlignment="1">
      <alignment horizontal="left" vertical="center"/>
    </xf>
    <xf numFmtId="0" fontId="0" fillId="0" borderId="0" xfId="2" applyNumberFormat="1" applyFont="1" applyAlignment="1">
      <alignment horizontal="left" vertical="center"/>
    </xf>
    <xf numFmtId="0" fontId="0" fillId="0" borderId="0" xfId="2" applyNumberFormat="1" applyFont="1" applyFill="1" applyAlignment="1">
      <alignment horizontal="left" vertical="center"/>
    </xf>
    <xf numFmtId="164" fontId="0" fillId="0" borderId="0" xfId="2" applyNumberFormat="1" applyFont="1" applyFill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4" fontId="0" fillId="0" borderId="0" xfId="2" applyNumberFormat="1" applyFont="1" applyAlignment="1">
      <alignment vertical="center"/>
    </xf>
    <xf numFmtId="164" fontId="3" fillId="0" borderId="1" xfId="2" applyNumberFormat="1" applyFont="1" applyBorder="1" applyAlignment="1">
      <alignment horizontal="center" vertical="center" wrapText="1"/>
    </xf>
    <xf numFmtId="0" fontId="2" fillId="0" borderId="0" xfId="2" applyNumberFormat="1" applyFont="1" applyFill="1" applyAlignment="1">
      <alignment horizontal="left" vertical="center"/>
    </xf>
    <xf numFmtId="164" fontId="2" fillId="0" borderId="0" xfId="2" applyNumberFormat="1" applyFont="1" applyFill="1" applyAlignment="1">
      <alignment horizontal="center" vertical="center"/>
    </xf>
    <xf numFmtId="164" fontId="3" fillId="0" borderId="2" xfId="2" applyNumberFormat="1" applyFont="1" applyBorder="1" applyAlignment="1">
      <alignment horizontal="center" vertical="center" wrapText="1"/>
    </xf>
    <xf numFmtId="0" fontId="4" fillId="0" borderId="0" xfId="2" applyNumberFormat="1" applyFont="1" applyAlignment="1">
      <alignment horizontal="left" vertical="center"/>
    </xf>
    <xf numFmtId="165" fontId="2" fillId="0" borderId="0" xfId="2" applyNumberFormat="1" applyFont="1" applyBorder="1" applyAlignment="1">
      <alignment horizontal="center" vertical="center" wrapText="1"/>
    </xf>
    <xf numFmtId="0" fontId="2" fillId="0" borderId="0" xfId="2" applyNumberFormat="1" applyFont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0" borderId="0" xfId="2" applyNumberFormat="1" applyFont="1" applyFill="1" applyAlignment="1">
      <alignment horizontal="left"/>
    </xf>
    <xf numFmtId="164" fontId="0" fillId="0" borderId="0" xfId="2" applyNumberFormat="1" applyFont="1" applyFill="1" applyAlignment="1">
      <alignment horizontal="center"/>
    </xf>
    <xf numFmtId="164" fontId="0" fillId="0" borderId="0" xfId="2" applyNumberFormat="1" applyFont="1" applyAlignment="1"/>
    <xf numFmtId="0" fontId="0" fillId="0" borderId="0" xfId="2" applyNumberFormat="1" applyFont="1" applyBorder="1" applyAlignment="1">
      <alignment horizontal="left" vertical="center"/>
    </xf>
    <xf numFmtId="0" fontId="0" fillId="0" borderId="0" xfId="2" applyNumberFormat="1" applyFont="1" applyFill="1" applyBorder="1" applyAlignment="1">
      <alignment horizontal="left" vertical="center"/>
    </xf>
    <xf numFmtId="164" fontId="0" fillId="0" borderId="0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vertical="center"/>
    </xf>
    <xf numFmtId="0" fontId="0" fillId="0" borderId="3" xfId="2" applyNumberFormat="1" applyFont="1" applyBorder="1" applyAlignment="1">
      <alignment horizontal="left" vertical="center"/>
    </xf>
    <xf numFmtId="0" fontId="0" fillId="0" borderId="3" xfId="2" applyNumberFormat="1" applyFont="1" applyFill="1" applyBorder="1" applyAlignment="1">
      <alignment horizontal="left" vertical="center"/>
    </xf>
    <xf numFmtId="164" fontId="0" fillId="0" borderId="3" xfId="2" applyNumberFormat="1" applyFont="1" applyFill="1" applyBorder="1" applyAlignment="1">
      <alignment horizontal="center" vertical="center"/>
    </xf>
    <xf numFmtId="164" fontId="5" fillId="0" borderId="3" xfId="2" applyNumberFormat="1" applyFont="1" applyBorder="1" applyAlignment="1">
      <alignment vertical="center"/>
    </xf>
    <xf numFmtId="0" fontId="2" fillId="2" borderId="0" xfId="2" applyNumberFormat="1" applyFont="1" applyFill="1" applyAlignment="1">
      <alignment horizontal="left" vertical="center"/>
    </xf>
    <xf numFmtId="164" fontId="2" fillId="2" borderId="0" xfId="2" applyNumberFormat="1" applyFont="1" applyFill="1" applyAlignment="1">
      <alignment horizontal="center" vertical="center"/>
    </xf>
    <xf numFmtId="164" fontId="2" fillId="2" borderId="0" xfId="2" applyNumberFormat="1" applyFont="1" applyFill="1" applyAlignment="1">
      <alignment vertical="center"/>
    </xf>
    <xf numFmtId="0" fontId="1" fillId="0" borderId="0" xfId="2" applyNumberFormat="1" applyFont="1" applyAlignment="1">
      <alignment horizontal="left"/>
    </xf>
    <xf numFmtId="0" fontId="0" fillId="0" borderId="4" xfId="2" applyNumberFormat="1" applyFont="1" applyBorder="1" applyAlignment="1">
      <alignment horizontal="left" vertical="center"/>
    </xf>
    <xf numFmtId="0" fontId="0" fillId="0" borderId="4" xfId="2" applyNumberFormat="1" applyFont="1" applyFill="1" applyBorder="1" applyAlignment="1">
      <alignment horizontal="left" vertical="center"/>
    </xf>
    <xf numFmtId="164" fontId="0" fillId="0" borderId="4" xfId="2" applyNumberFormat="1" applyFont="1" applyFill="1" applyBorder="1" applyAlignment="1">
      <alignment horizontal="center" vertical="center"/>
    </xf>
    <xf numFmtId="164" fontId="5" fillId="0" borderId="4" xfId="2" applyNumberFormat="1" applyFont="1" applyBorder="1" applyAlignment="1">
      <alignment vertical="center"/>
    </xf>
    <xf numFmtId="0" fontId="4" fillId="0" borderId="0" xfId="2" applyNumberFormat="1" applyFont="1" applyAlignment="1">
      <alignment horizontal="left"/>
    </xf>
    <xf numFmtId="0" fontId="6" fillId="0" borderId="0" xfId="2" applyNumberFormat="1" applyFont="1" applyAlignment="1">
      <alignment horizontal="left"/>
    </xf>
    <xf numFmtId="0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center"/>
    </xf>
    <xf numFmtId="164" fontId="6" fillId="0" borderId="0" xfId="2" applyNumberFormat="1" applyFont="1" applyAlignment="1"/>
    <xf numFmtId="0" fontId="7" fillId="0" borderId="0" xfId="2" applyNumberFormat="1" applyFont="1" applyAlignment="1">
      <alignment horizontal="left" vertical="center"/>
    </xf>
    <xf numFmtId="0" fontId="0" fillId="0" borderId="5" xfId="2" applyNumberFormat="1" applyFont="1" applyBorder="1" applyAlignment="1">
      <alignment horizontal="left" vertical="center"/>
    </xf>
    <xf numFmtId="0" fontId="0" fillId="0" borderId="5" xfId="2" applyNumberFormat="1" applyFont="1" applyFill="1" applyBorder="1" applyAlignment="1">
      <alignment horizontal="left" vertical="center"/>
    </xf>
    <xf numFmtId="164" fontId="0" fillId="0" borderId="5" xfId="2" applyNumberFormat="1" applyFont="1" applyFill="1" applyBorder="1" applyAlignment="1">
      <alignment horizontal="center" vertical="center"/>
    </xf>
    <xf numFmtId="164" fontId="5" fillId="0" borderId="5" xfId="2" applyNumberFormat="1" applyFont="1" applyFill="1" applyBorder="1" applyAlignment="1">
      <alignment vertical="center"/>
    </xf>
    <xf numFmtId="164" fontId="5" fillId="0" borderId="3" xfId="2" applyNumberFormat="1" applyFont="1" applyFill="1" applyBorder="1" applyAlignment="1">
      <alignment vertical="center"/>
    </xf>
    <xf numFmtId="0" fontId="8" fillId="3" borderId="0" xfId="3" applyNumberFormat="1" applyFont="1" applyFill="1" applyAlignment="1">
      <alignment horizontal="left" vertical="center"/>
    </xf>
    <xf numFmtId="0" fontId="2" fillId="3" borderId="4" xfId="2" quotePrefix="1" applyNumberFormat="1" applyFont="1" applyFill="1" applyBorder="1" applyAlignment="1">
      <alignment horizontal="left" vertical="center" wrapText="1"/>
    </xf>
    <xf numFmtId="164" fontId="2" fillId="3" borderId="0" xfId="2" quotePrefix="1" applyNumberFormat="1" applyFont="1" applyFill="1" applyAlignment="1">
      <alignment horizontal="center" vertical="center"/>
    </xf>
    <xf numFmtId="164" fontId="2" fillId="3" borderId="0" xfId="2" applyNumberFormat="1" applyFont="1" applyFill="1" applyAlignment="1">
      <alignment vertical="center"/>
    </xf>
    <xf numFmtId="0" fontId="7" fillId="0" borderId="0" xfId="2" applyNumberFormat="1" applyFont="1" applyFill="1" applyAlignment="1">
      <alignment horizontal="left" vertical="center"/>
    </xf>
    <xf numFmtId="0" fontId="2" fillId="0" borderId="0" xfId="2" quotePrefix="1" applyNumberFormat="1" applyFont="1" applyFill="1" applyAlignment="1">
      <alignment horizontal="left" vertical="center"/>
    </xf>
    <xf numFmtId="44" fontId="2" fillId="0" borderId="0" xfId="2" applyNumberFormat="1" applyFont="1" applyFill="1" applyAlignment="1">
      <alignment vertical="center"/>
    </xf>
    <xf numFmtId="164" fontId="5" fillId="0" borderId="0" xfId="2" applyNumberFormat="1" applyFont="1" applyBorder="1" applyAlignment="1">
      <alignment vertical="center"/>
    </xf>
    <xf numFmtId="0" fontId="2" fillId="4" borderId="0" xfId="2" applyNumberFormat="1" applyFont="1" applyFill="1" applyAlignment="1">
      <alignment horizontal="left" vertical="center"/>
    </xf>
    <xf numFmtId="164" fontId="2" fillId="4" borderId="0" xfId="2" applyNumberFormat="1" applyFont="1" applyFill="1" applyAlignment="1">
      <alignment horizontal="center" vertical="center"/>
    </xf>
    <xf numFmtId="164" fontId="2" fillId="4" borderId="0" xfId="2" applyNumberFormat="1" applyFont="1" applyFill="1" applyAlignment="1">
      <alignment vertical="center"/>
    </xf>
    <xf numFmtId="0" fontId="1" fillId="0" borderId="0" xfId="2" applyNumberFormat="1" applyFont="1" applyFill="1" applyAlignment="1">
      <alignment horizontal="left" vertical="center"/>
    </xf>
    <xf numFmtId="164" fontId="5" fillId="0" borderId="0" xfId="2" applyNumberFormat="1" applyFont="1" applyFill="1" applyAlignment="1">
      <alignment vertical="center"/>
    </xf>
    <xf numFmtId="0" fontId="1" fillId="0" borderId="3" xfId="2" applyNumberFormat="1" applyFont="1" applyFill="1" applyBorder="1" applyAlignment="1">
      <alignment horizontal="left" vertical="center"/>
    </xf>
    <xf numFmtId="164" fontId="2" fillId="0" borderId="3" xfId="2" applyNumberFormat="1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vertical="center"/>
    </xf>
    <xf numFmtId="164" fontId="0" fillId="0" borderId="3" xfId="2" applyNumberFormat="1" applyFont="1" applyFill="1" applyBorder="1" applyAlignment="1">
      <alignment vertical="center"/>
    </xf>
    <xf numFmtId="164" fontId="5" fillId="0" borderId="4" xfId="2" applyNumberFormat="1" applyFont="1" applyFill="1" applyBorder="1" applyAlignment="1">
      <alignment vertical="center"/>
    </xf>
    <xf numFmtId="0" fontId="1" fillId="4" borderId="0" xfId="2" applyNumberFormat="1" applyFont="1" applyFill="1" applyAlignment="1">
      <alignment horizontal="left" vertical="center"/>
    </xf>
    <xf numFmtId="0" fontId="2" fillId="0" borderId="0" xfId="2" applyNumberFormat="1" applyFont="1" applyAlignment="1">
      <alignment horizontal="left" vertical="top"/>
    </xf>
    <xf numFmtId="164" fontId="0" fillId="0" borderId="0" xfId="2" applyNumberFormat="1" applyFont="1" applyFill="1" applyBorder="1" applyAlignment="1">
      <alignment vertical="center"/>
    </xf>
    <xf numFmtId="164" fontId="0" fillId="0" borderId="3" xfId="2" applyNumberFormat="1" applyFont="1" applyFill="1" applyBorder="1" applyAlignment="1">
      <alignment horizontal="left" vertical="center"/>
    </xf>
    <xf numFmtId="9" fontId="0" fillId="0" borderId="3" xfId="3" applyFont="1" applyFill="1" applyBorder="1" applyAlignment="1">
      <alignment horizontal="center" vertical="center"/>
    </xf>
    <xf numFmtId="0" fontId="2" fillId="5" borderId="0" xfId="2" applyNumberFormat="1" applyFont="1" applyFill="1" applyAlignment="1">
      <alignment horizontal="left" vertical="center"/>
    </xf>
    <xf numFmtId="164" fontId="2" fillId="5" borderId="0" xfId="2" applyNumberFormat="1" applyFont="1" applyFill="1" applyAlignment="1">
      <alignment horizontal="center" vertical="center"/>
    </xf>
    <xf numFmtId="164" fontId="2" fillId="5" borderId="0" xfId="2" applyNumberFormat="1" applyFont="1" applyFill="1" applyAlignment="1">
      <alignment vertical="center"/>
    </xf>
    <xf numFmtId="37" fontId="5" fillId="0" borderId="0" xfId="2" applyNumberFormat="1" applyFont="1" applyFill="1" applyBorder="1" applyAlignment="1">
      <alignment horizontal="center" vertical="center"/>
    </xf>
    <xf numFmtId="0" fontId="0" fillId="0" borderId="3" xfId="2" applyNumberFormat="1" applyFont="1" applyBorder="1" applyAlignment="1">
      <alignment horizontal="left" vertical="center" wrapText="1"/>
    </xf>
    <xf numFmtId="13" fontId="0" fillId="0" borderId="0" xfId="2" applyNumberFormat="1" applyFont="1" applyAlignment="1">
      <alignment vertical="center"/>
    </xf>
    <xf numFmtId="169" fontId="5" fillId="0" borderId="3" xfId="2" applyNumberFormat="1" applyFont="1" applyFill="1" applyBorder="1" applyAlignment="1">
      <alignment horizontal="center" vertical="center"/>
    </xf>
    <xf numFmtId="37" fontId="5" fillId="0" borderId="3" xfId="2" applyNumberFormat="1" applyFont="1" applyFill="1" applyBorder="1" applyAlignment="1">
      <alignment horizontal="center" vertical="center"/>
    </xf>
    <xf numFmtId="0" fontId="9" fillId="0" borderId="3" xfId="2" applyNumberFormat="1" applyFont="1" applyBorder="1" applyAlignment="1">
      <alignment horizontal="left" vertical="center" wrapText="1"/>
    </xf>
    <xf numFmtId="164" fontId="5" fillId="6" borderId="3" xfId="2" applyNumberFormat="1" applyFont="1" applyFill="1" applyBorder="1" applyAlignment="1">
      <alignment vertical="center"/>
    </xf>
    <xf numFmtId="170" fontId="9" fillId="0" borderId="3" xfId="1" applyNumberFormat="1" applyFont="1" applyBorder="1" applyAlignment="1">
      <alignment horizontal="center" vertical="center"/>
    </xf>
    <xf numFmtId="170" fontId="9" fillId="0" borderId="3" xfId="1" applyNumberFormat="1" applyFont="1" applyBorder="1" applyAlignment="1">
      <alignment horizontal="left" vertical="center"/>
    </xf>
    <xf numFmtId="44" fontId="0" fillId="0" borderId="0" xfId="2" applyNumberFormat="1" applyFont="1" applyFill="1" applyAlignment="1">
      <alignment horizontal="center" vertical="center"/>
    </xf>
    <xf numFmtId="164" fontId="0" fillId="0" borderId="4" xfId="2" applyNumberFormat="1" applyFont="1" applyFill="1" applyBorder="1" applyAlignment="1">
      <alignment vertical="center"/>
    </xf>
    <xf numFmtId="0" fontId="2" fillId="0" borderId="0" xfId="2" applyNumberFormat="1" applyFont="1" applyBorder="1" applyAlignment="1">
      <alignment horizontal="left" vertical="center"/>
    </xf>
    <xf numFmtId="0" fontId="2" fillId="7" borderId="0" xfId="2" applyNumberFormat="1" applyFont="1" applyFill="1" applyAlignment="1">
      <alignment horizontal="left" vertical="center"/>
    </xf>
    <xf numFmtId="164" fontId="2" fillId="7" borderId="0" xfId="2" applyNumberFormat="1" applyFont="1" applyFill="1" applyAlignment="1">
      <alignment horizontal="center" vertical="center"/>
    </xf>
    <xf numFmtId="164" fontId="2" fillId="7" borderId="0" xfId="2" applyNumberFormat="1" applyFont="1" applyFill="1" applyAlignment="1">
      <alignment vertical="center"/>
    </xf>
    <xf numFmtId="0" fontId="0" fillId="0" borderId="4" xfId="2" applyNumberFormat="1" applyFont="1" applyBorder="1" applyAlignment="1">
      <alignment horizontal="left" vertical="center" wrapText="1"/>
    </xf>
    <xf numFmtId="164" fontId="0" fillId="0" borderId="4" xfId="2" applyNumberFormat="1" applyFont="1" applyBorder="1" applyAlignment="1">
      <alignment horizontal="center" vertical="center" wrapText="1"/>
    </xf>
    <xf numFmtId="164" fontId="0" fillId="0" borderId="4" xfId="2" applyNumberFormat="1" applyFont="1" applyBorder="1" applyAlignment="1">
      <alignment horizontal="left" vertical="center" wrapText="1"/>
    </xf>
    <xf numFmtId="0" fontId="2" fillId="8" borderId="0" xfId="2" applyNumberFormat="1" applyFont="1" applyFill="1" applyAlignment="1">
      <alignment horizontal="left" vertical="center"/>
    </xf>
    <xf numFmtId="164" fontId="2" fillId="8" borderId="0" xfId="2" applyNumberFormat="1" applyFont="1" applyFill="1" applyAlignment="1">
      <alignment horizontal="center" vertical="center"/>
    </xf>
    <xf numFmtId="164" fontId="2" fillId="8" borderId="0" xfId="2" applyNumberFormat="1" applyFont="1" applyFill="1" applyAlignment="1">
      <alignment vertical="center"/>
    </xf>
    <xf numFmtId="0" fontId="2" fillId="9" borderId="0" xfId="2" applyNumberFormat="1" applyFont="1" applyFill="1" applyAlignment="1">
      <alignment horizontal="left" vertical="center"/>
    </xf>
    <xf numFmtId="0" fontId="0" fillId="9" borderId="0" xfId="2" applyNumberFormat="1" applyFont="1" applyFill="1" applyAlignment="1">
      <alignment horizontal="left" vertical="center"/>
    </xf>
    <xf numFmtId="164" fontId="0" fillId="9" borderId="0" xfId="2" applyNumberFormat="1" applyFont="1" applyFill="1" applyAlignment="1">
      <alignment horizontal="center" vertical="center"/>
    </xf>
    <xf numFmtId="164" fontId="2" fillId="9" borderId="0" xfId="2" applyNumberFormat="1" applyFont="1" applyFill="1" applyAlignment="1">
      <alignment vertical="center"/>
    </xf>
    <xf numFmtId="164" fontId="2" fillId="5" borderId="0" xfId="2" applyNumberFormat="1" applyFont="1" applyFill="1" applyBorder="1" applyAlignment="1">
      <alignment vertical="center"/>
    </xf>
    <xf numFmtId="0" fontId="2" fillId="0" borderId="0" xfId="2" applyNumberFormat="1" applyFont="1" applyFill="1" applyBorder="1" applyAlignment="1">
      <alignment horizontal="left" vertical="center"/>
    </xf>
    <xf numFmtId="164" fontId="2" fillId="0" borderId="5" xfId="2" applyNumberFormat="1" applyFont="1" applyFill="1" applyBorder="1" applyAlignment="1">
      <alignment vertical="center"/>
    </xf>
    <xf numFmtId="0" fontId="0" fillId="0" borderId="7" xfId="0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2" applyNumberFormat="1" applyFont="1" applyFill="1" applyBorder="1" applyAlignment="1">
      <alignment horizontal="left" vertical="center"/>
    </xf>
    <xf numFmtId="164" fontId="2" fillId="2" borderId="3" xfId="2" applyNumberFormat="1" applyFont="1" applyFill="1" applyBorder="1" applyAlignment="1">
      <alignment horizontal="left" vertical="center"/>
    </xf>
    <xf numFmtId="164" fontId="2" fillId="2" borderId="0" xfId="2" applyNumberFormat="1" applyFont="1" applyFill="1" applyAlignment="1">
      <alignment horizontal="left" vertical="center"/>
    </xf>
    <xf numFmtId="164" fontId="6" fillId="0" borderId="0" xfId="2" applyNumberFormat="1" applyFont="1" applyFill="1" applyAlignment="1">
      <alignment horizontal="left"/>
    </xf>
    <xf numFmtId="164" fontId="0" fillId="0" borderId="0" xfId="2" applyNumberFormat="1" applyFont="1" applyFill="1" applyAlignment="1">
      <alignment horizontal="left" vertical="center"/>
    </xf>
    <xf numFmtId="164" fontId="0" fillId="0" borderId="5" xfId="2" applyNumberFormat="1" applyFont="1" applyFill="1" applyBorder="1" applyAlignment="1">
      <alignment horizontal="left" vertical="center"/>
    </xf>
    <xf numFmtId="164" fontId="2" fillId="3" borderId="0" xfId="2" quotePrefix="1" applyNumberFormat="1" applyFont="1" applyFill="1" applyAlignment="1">
      <alignment horizontal="left" vertical="center"/>
    </xf>
    <xf numFmtId="164" fontId="2" fillId="0" borderId="0" xfId="2" applyNumberFormat="1" applyFont="1" applyFill="1" applyAlignment="1">
      <alignment horizontal="left" vertical="center"/>
    </xf>
    <xf numFmtId="164" fontId="0" fillId="0" borderId="0" xfId="2" applyNumberFormat="1" applyFont="1" applyFill="1" applyAlignment="1">
      <alignment horizontal="left"/>
    </xf>
    <xf numFmtId="164" fontId="0" fillId="0" borderId="4" xfId="2" applyNumberFormat="1" applyFont="1" applyFill="1" applyBorder="1" applyAlignment="1">
      <alignment horizontal="left" vertical="center"/>
    </xf>
    <xf numFmtId="164" fontId="2" fillId="4" borderId="0" xfId="2" applyNumberFormat="1" applyFont="1" applyFill="1" applyAlignment="1">
      <alignment horizontal="left" vertical="center"/>
    </xf>
    <xf numFmtId="164" fontId="2" fillId="0" borderId="3" xfId="2" applyNumberFormat="1" applyFont="1" applyFill="1" applyBorder="1" applyAlignment="1">
      <alignment horizontal="left" vertical="center"/>
    </xf>
    <xf numFmtId="9" fontId="0" fillId="0" borderId="3" xfId="3" applyFont="1" applyFill="1" applyBorder="1" applyAlignment="1">
      <alignment horizontal="left" vertical="center"/>
    </xf>
    <xf numFmtId="164" fontId="2" fillId="5" borderId="0" xfId="2" applyNumberFormat="1" applyFont="1" applyFill="1" applyAlignment="1">
      <alignment horizontal="left" vertical="center"/>
    </xf>
    <xf numFmtId="37" fontId="5" fillId="0" borderId="0" xfId="2" applyNumberFormat="1" applyFont="1" applyFill="1" applyBorder="1" applyAlignment="1">
      <alignment horizontal="left" vertical="center"/>
    </xf>
    <xf numFmtId="164" fontId="2" fillId="5" borderId="0" xfId="2" applyNumberFormat="1" applyFont="1" applyFill="1" applyBorder="1" applyAlignment="1">
      <alignment horizontal="left" vertical="center"/>
    </xf>
    <xf numFmtId="169" fontId="5" fillId="0" borderId="3" xfId="2" applyNumberFormat="1" applyFont="1" applyFill="1" applyBorder="1" applyAlignment="1">
      <alignment horizontal="left" vertical="center"/>
    </xf>
    <xf numFmtId="37" fontId="5" fillId="0" borderId="3" xfId="2" applyNumberFormat="1" applyFont="1" applyFill="1" applyBorder="1" applyAlignment="1">
      <alignment horizontal="left" vertical="center"/>
    </xf>
    <xf numFmtId="44" fontId="0" fillId="0" borderId="0" xfId="2" applyNumberFormat="1" applyFont="1" applyFill="1" applyAlignment="1">
      <alignment horizontal="left" vertical="center"/>
    </xf>
    <xf numFmtId="164" fontId="2" fillId="7" borderId="0" xfId="2" applyNumberFormat="1" applyFont="1" applyFill="1" applyAlignment="1">
      <alignment horizontal="left" vertical="center"/>
    </xf>
    <xf numFmtId="164" fontId="2" fillId="8" borderId="0" xfId="2" applyNumberFormat="1" applyFont="1" applyFill="1" applyAlignment="1">
      <alignment horizontal="left" vertical="center"/>
    </xf>
    <xf numFmtId="164" fontId="0" fillId="0" borderId="0" xfId="2" applyNumberFormat="1" applyFont="1" applyAlignment="1">
      <alignment horizontal="left" vertical="center"/>
    </xf>
    <xf numFmtId="164" fontId="0" fillId="9" borderId="0" xfId="2" applyNumberFormat="1" applyFont="1" applyFill="1" applyAlignment="1">
      <alignment horizontal="left" vertical="center"/>
    </xf>
    <xf numFmtId="0" fontId="0" fillId="0" borderId="6" xfId="0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0" xfId="2" applyNumberFormat="1" applyFont="1" applyFill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Financials_Budget_Track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Year End Overage"/>
      <sheetName val="John"/>
      <sheetName val="Housing Letter"/>
      <sheetName val="Band and Other Music"/>
      <sheetName val="Income Pacing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29"/>
  <sheetViews>
    <sheetView showGridLines="0" tabSelected="1" topLeftCell="A65" workbookViewId="0">
      <selection activeCell="G97" sqref="G97"/>
    </sheetView>
  </sheetViews>
  <sheetFormatPr defaultRowHeight="14.5" x14ac:dyDescent="0.35"/>
  <cols>
    <col min="4" max="4" width="11.7265625" customWidth="1"/>
    <col min="5" max="5" width="13.36328125" customWidth="1"/>
    <col min="6" max="6" width="30.54296875" style="101" customWidth="1"/>
    <col min="7" max="7" width="58.26953125" style="101" customWidth="1"/>
    <col min="8" max="14" width="13.36328125" customWidth="1"/>
  </cols>
  <sheetData>
    <row r="1" spans="1:7" x14ac:dyDescent="0.35">
      <c r="A1" s="1"/>
      <c r="B1" s="2"/>
      <c r="C1" s="3"/>
      <c r="D1" s="4"/>
      <c r="E1" s="7" t="str">
        <f>Bud_Yr&amp;" Budget"</f>
        <v>2024 Budget</v>
      </c>
      <c r="F1" s="125"/>
      <c r="G1" s="99"/>
    </row>
    <row r="2" spans="1:7" x14ac:dyDescent="0.35">
      <c r="A2" s="1"/>
      <c r="B2" s="1"/>
      <c r="C2" s="8"/>
      <c r="D2" s="9"/>
      <c r="E2" s="10"/>
      <c r="F2" s="126" t="s">
        <v>120</v>
      </c>
      <c r="G2" s="100" t="s">
        <v>122</v>
      </c>
    </row>
    <row r="3" spans="1:7" ht="23.5" x14ac:dyDescent="0.35">
      <c r="A3" s="11" t="s">
        <v>0</v>
      </c>
      <c r="B3" s="1"/>
      <c r="C3" s="8"/>
      <c r="D3" s="9"/>
      <c r="E3" s="12"/>
    </row>
    <row r="4" spans="1:7" x14ac:dyDescent="0.35">
      <c r="A4" s="13" t="s">
        <v>1</v>
      </c>
      <c r="B4" s="14"/>
      <c r="C4" s="15"/>
      <c r="D4" s="16"/>
      <c r="E4" s="17"/>
    </row>
    <row r="5" spans="1:7" x14ac:dyDescent="0.35">
      <c r="A5" s="1"/>
      <c r="B5" s="18" t="s">
        <v>2</v>
      </c>
      <c r="C5" s="19"/>
      <c r="D5" s="20"/>
      <c r="E5" s="21">
        <v>400000</v>
      </c>
      <c r="F5" s="102"/>
      <c r="G5" s="102"/>
    </row>
    <row r="6" spans="1:7" x14ac:dyDescent="0.35">
      <c r="A6" s="1"/>
      <c r="B6" s="22" t="s">
        <v>3</v>
      </c>
      <c r="C6" s="23"/>
      <c r="D6" s="24"/>
      <c r="E6" s="25">
        <v>3000</v>
      </c>
      <c r="F6" s="66"/>
      <c r="G6" s="66"/>
    </row>
    <row r="7" spans="1:7" x14ac:dyDescent="0.35">
      <c r="A7" s="1"/>
      <c r="B7" s="22" t="s">
        <v>4</v>
      </c>
      <c r="C7" s="23"/>
      <c r="D7" s="24"/>
      <c r="E7" s="25">
        <v>500</v>
      </c>
      <c r="F7" s="66"/>
      <c r="G7" s="66"/>
    </row>
    <row r="8" spans="1:7" x14ac:dyDescent="0.35">
      <c r="A8" s="1"/>
      <c r="B8" s="22" t="s">
        <v>5</v>
      </c>
      <c r="C8" s="23"/>
      <c r="D8" s="24"/>
      <c r="E8" s="25">
        <v>5000</v>
      </c>
      <c r="F8" s="66"/>
      <c r="G8" s="66"/>
    </row>
    <row r="9" spans="1:7" x14ac:dyDescent="0.35">
      <c r="A9" s="1"/>
      <c r="B9" s="22" t="s">
        <v>6</v>
      </c>
      <c r="C9" s="23"/>
      <c r="D9" s="24"/>
      <c r="E9" s="25">
        <v>1500</v>
      </c>
      <c r="F9" s="66"/>
      <c r="G9" s="66"/>
    </row>
    <row r="10" spans="1:7" x14ac:dyDescent="0.35">
      <c r="A10" s="26" t="s">
        <v>7</v>
      </c>
      <c r="B10" s="26"/>
      <c r="C10" s="26"/>
      <c r="D10" s="27"/>
      <c r="E10" s="28">
        <f>SUM(E5:E9)</f>
        <v>410000</v>
      </c>
      <c r="F10" s="103"/>
      <c r="G10" s="103"/>
    </row>
    <row r="11" spans="1:7" x14ac:dyDescent="0.35">
      <c r="A11" s="29"/>
      <c r="B11" s="30" t="s">
        <v>8</v>
      </c>
      <c r="C11" s="31"/>
      <c r="D11" s="32"/>
      <c r="E11" s="33">
        <v>6000</v>
      </c>
      <c r="F11" s="101" t="s">
        <v>123</v>
      </c>
      <c r="G11" s="101" t="s">
        <v>121</v>
      </c>
    </row>
    <row r="12" spans="1:7" x14ac:dyDescent="0.35">
      <c r="A12" s="26" t="s">
        <v>9</v>
      </c>
      <c r="B12" s="26"/>
      <c r="C12" s="26"/>
      <c r="D12" s="27"/>
      <c r="E12" s="28">
        <f>+E10+E11</f>
        <v>416000</v>
      </c>
      <c r="F12" s="104"/>
      <c r="G12" s="104"/>
    </row>
    <row r="13" spans="1:7" ht="23.5" x14ac:dyDescent="0.55000000000000004">
      <c r="A13" s="34" t="s">
        <v>10</v>
      </c>
      <c r="B13" s="35"/>
      <c r="C13" s="36"/>
      <c r="D13" s="37"/>
      <c r="E13" s="38"/>
      <c r="F13" s="105"/>
      <c r="G13" s="105"/>
    </row>
    <row r="14" spans="1:7" ht="18.5" x14ac:dyDescent="0.35">
      <c r="A14" s="39" t="s">
        <v>11</v>
      </c>
      <c r="B14" s="2"/>
      <c r="C14" s="3"/>
      <c r="D14" s="4"/>
      <c r="E14" s="6"/>
      <c r="F14" s="106"/>
      <c r="G14" s="106"/>
    </row>
    <row r="15" spans="1:7" ht="14.5" customHeight="1" x14ac:dyDescent="0.35">
      <c r="A15" s="39"/>
      <c r="B15" s="40" t="s">
        <v>12</v>
      </c>
      <c r="C15" s="41"/>
      <c r="D15" s="42"/>
      <c r="E15" s="43">
        <f>18150-1000</f>
        <v>17150</v>
      </c>
      <c r="F15" s="107"/>
      <c r="G15" s="107"/>
    </row>
    <row r="16" spans="1:7" ht="14.5" customHeight="1" x14ac:dyDescent="0.35">
      <c r="A16" s="39"/>
      <c r="B16" s="22" t="s">
        <v>13</v>
      </c>
      <c r="C16" s="23"/>
      <c r="D16" s="24"/>
      <c r="E16" s="44">
        <v>500</v>
      </c>
      <c r="F16" s="66"/>
      <c r="G16" s="66"/>
    </row>
    <row r="17" spans="1:7" ht="14.5" customHeight="1" x14ac:dyDescent="0.35">
      <c r="A17" s="39"/>
      <c r="B17" s="22" t="s">
        <v>14</v>
      </c>
      <c r="C17" s="23"/>
      <c r="D17" s="24"/>
      <c r="E17" s="44">
        <v>1500</v>
      </c>
      <c r="F17" s="66"/>
      <c r="G17" s="66"/>
    </row>
    <row r="18" spans="1:7" ht="14.5" customHeight="1" x14ac:dyDescent="0.35">
      <c r="A18" s="39"/>
      <c r="B18" s="22" t="s">
        <v>15</v>
      </c>
      <c r="C18" s="23"/>
      <c r="D18" s="24"/>
      <c r="E18" s="44">
        <v>750</v>
      </c>
      <c r="F18" s="66"/>
      <c r="G18" s="66"/>
    </row>
    <row r="19" spans="1:7" ht="14.5" customHeight="1" x14ac:dyDescent="0.35">
      <c r="A19" s="39"/>
      <c r="B19" s="22" t="s">
        <v>16</v>
      </c>
      <c r="C19" s="23"/>
      <c r="D19" s="24"/>
      <c r="E19" s="44">
        <v>1000</v>
      </c>
      <c r="F19" s="66"/>
      <c r="G19" s="66"/>
    </row>
    <row r="20" spans="1:7" ht="14.5" customHeight="1" x14ac:dyDescent="0.35">
      <c r="A20" s="39"/>
      <c r="B20" s="22" t="s">
        <v>17</v>
      </c>
      <c r="C20" s="23"/>
      <c r="D20" s="24"/>
      <c r="E20" s="44">
        <v>1000</v>
      </c>
      <c r="F20" s="66"/>
      <c r="G20" s="66"/>
    </row>
    <row r="21" spans="1:7" ht="14.5" customHeight="1" x14ac:dyDescent="0.35">
      <c r="A21" s="39"/>
      <c r="B21" s="22" t="s">
        <v>18</v>
      </c>
      <c r="C21" s="23"/>
      <c r="D21" s="24"/>
      <c r="E21" s="44">
        <v>1000</v>
      </c>
      <c r="F21" s="66"/>
      <c r="G21" s="66"/>
    </row>
    <row r="22" spans="1:7" ht="14.5" customHeight="1" x14ac:dyDescent="0.35">
      <c r="A22" s="39"/>
      <c r="B22" s="22" t="s">
        <v>19</v>
      </c>
      <c r="C22" s="23"/>
      <c r="D22" s="24"/>
      <c r="E22" s="44">
        <v>1000</v>
      </c>
      <c r="F22" s="66"/>
      <c r="G22" s="66"/>
    </row>
    <row r="23" spans="1:7" ht="14.5" customHeight="1" x14ac:dyDescent="0.35">
      <c r="A23" s="39"/>
      <c r="B23" s="22" t="s">
        <v>20</v>
      </c>
      <c r="C23" s="23"/>
      <c r="D23" s="24"/>
      <c r="E23" s="44">
        <v>1000</v>
      </c>
      <c r="F23" s="66"/>
      <c r="G23" s="66"/>
    </row>
    <row r="24" spans="1:7" x14ac:dyDescent="0.35">
      <c r="A24" s="45">
        <v>0.08</v>
      </c>
      <c r="B24" s="46" t="e">
        <f>ROUND((E24/E12),3)*100&amp;"% Benevolence Budget                    "&amp;ROUND((J24/J12),3)*100&amp;"% Actual YTD"</f>
        <v>#DIV/0!</v>
      </c>
      <c r="C24" s="46"/>
      <c r="D24" s="47"/>
      <c r="E24" s="48">
        <f>SUM(E15:E23)</f>
        <v>24900</v>
      </c>
      <c r="F24" s="108"/>
      <c r="G24" s="108"/>
    </row>
    <row r="25" spans="1:7" ht="18.5" x14ac:dyDescent="0.35">
      <c r="A25" s="49" t="s">
        <v>21</v>
      </c>
      <c r="B25" s="50"/>
      <c r="C25" s="8"/>
      <c r="D25" s="9"/>
      <c r="E25" s="51"/>
      <c r="F25" s="109"/>
      <c r="G25" s="109"/>
    </row>
    <row r="26" spans="1:7" x14ac:dyDescent="0.35">
      <c r="A26" s="13" t="s">
        <v>22</v>
      </c>
      <c r="B26" s="14"/>
      <c r="C26" s="15"/>
      <c r="D26" s="16"/>
      <c r="E26" s="17"/>
      <c r="F26" s="110"/>
      <c r="G26" s="110"/>
    </row>
    <row r="27" spans="1:7" x14ac:dyDescent="0.35">
      <c r="A27" s="1"/>
      <c r="B27" s="18" t="s">
        <v>23</v>
      </c>
      <c r="C27" s="19"/>
      <c r="D27" s="20"/>
      <c r="E27" s="52">
        <v>1250</v>
      </c>
      <c r="F27" s="102"/>
      <c r="G27" s="102"/>
    </row>
    <row r="28" spans="1:7" x14ac:dyDescent="0.35">
      <c r="A28" s="1"/>
      <c r="B28" s="30" t="s">
        <v>24</v>
      </c>
      <c r="C28" s="31"/>
      <c r="D28" s="32"/>
      <c r="E28" s="33">
        <v>750</v>
      </c>
      <c r="F28" s="111"/>
      <c r="G28" s="111"/>
    </row>
    <row r="29" spans="1:7" x14ac:dyDescent="0.35">
      <c r="A29" s="1"/>
      <c r="B29" s="30" t="s">
        <v>25</v>
      </c>
      <c r="C29" s="31"/>
      <c r="D29" s="32"/>
      <c r="E29" s="33">
        <v>250</v>
      </c>
      <c r="F29" s="111"/>
      <c r="G29" s="111"/>
    </row>
    <row r="30" spans="1:7" x14ac:dyDescent="0.35">
      <c r="A30" s="1"/>
      <c r="B30" s="30" t="s">
        <v>26</v>
      </c>
      <c r="C30" s="31"/>
      <c r="D30" s="32"/>
      <c r="E30" s="33">
        <v>300</v>
      </c>
      <c r="F30" s="111"/>
      <c r="G30" s="111"/>
    </row>
    <row r="31" spans="1:7" x14ac:dyDescent="0.35">
      <c r="A31" s="1"/>
      <c r="B31" s="30" t="s">
        <v>27</v>
      </c>
      <c r="C31" s="31"/>
      <c r="D31" s="32"/>
      <c r="E31" s="33">
        <v>200</v>
      </c>
      <c r="F31" s="111"/>
      <c r="G31" s="111"/>
    </row>
    <row r="32" spans="1:7" x14ac:dyDescent="0.35">
      <c r="A32" s="1"/>
      <c r="B32" s="30" t="s">
        <v>28</v>
      </c>
      <c r="C32" s="31"/>
      <c r="D32" s="32"/>
      <c r="E32" s="33">
        <v>800</v>
      </c>
      <c r="F32" s="111"/>
      <c r="G32" s="111" t="s">
        <v>124</v>
      </c>
    </row>
    <row r="33" spans="1:7" x14ac:dyDescent="0.35">
      <c r="A33" s="53" t="s">
        <v>29</v>
      </c>
      <c r="B33" s="53"/>
      <c r="C33" s="53"/>
      <c r="D33" s="54"/>
      <c r="E33" s="55">
        <f>SUM(E27:E32)</f>
        <v>3550</v>
      </c>
      <c r="F33" s="112"/>
      <c r="G33" s="112"/>
    </row>
    <row r="34" spans="1:7" x14ac:dyDescent="0.35">
      <c r="A34" s="13" t="s">
        <v>30</v>
      </c>
      <c r="B34" s="2"/>
      <c r="C34" s="3"/>
      <c r="D34" s="4"/>
      <c r="E34" s="6"/>
      <c r="F34" s="106"/>
      <c r="G34" s="106"/>
    </row>
    <row r="35" spans="1:7" x14ac:dyDescent="0.35">
      <c r="A35" s="1"/>
      <c r="B35" s="18" t="s">
        <v>31</v>
      </c>
      <c r="C35" s="19"/>
      <c r="D35" s="20"/>
      <c r="E35" s="21">
        <v>3000</v>
      </c>
      <c r="F35" s="102"/>
      <c r="G35" s="102"/>
    </row>
    <row r="36" spans="1:7" x14ac:dyDescent="0.35">
      <c r="A36" s="1"/>
      <c r="B36" s="22" t="s">
        <v>32</v>
      </c>
      <c r="C36" s="23"/>
      <c r="D36" s="24"/>
      <c r="E36" s="25">
        <v>200</v>
      </c>
      <c r="F36" s="66"/>
      <c r="G36" s="66"/>
    </row>
    <row r="37" spans="1:7" x14ac:dyDescent="0.35">
      <c r="A37" s="53" t="s">
        <v>33</v>
      </c>
      <c r="B37" s="53"/>
      <c r="C37" s="53"/>
      <c r="D37" s="54"/>
      <c r="E37" s="55">
        <f>SUM(E35:E36)</f>
        <v>3200</v>
      </c>
      <c r="F37" s="112"/>
      <c r="G37" s="112"/>
    </row>
    <row r="38" spans="1:7" x14ac:dyDescent="0.35">
      <c r="A38" s="97" t="s">
        <v>34</v>
      </c>
      <c r="B38" s="98"/>
      <c r="C38" s="56"/>
      <c r="D38" s="9"/>
      <c r="E38" s="57">
        <v>3000</v>
      </c>
      <c r="F38" s="109"/>
      <c r="G38" s="109"/>
    </row>
    <row r="39" spans="1:7" x14ac:dyDescent="0.35">
      <c r="A39" s="97" t="s">
        <v>35</v>
      </c>
      <c r="B39" s="60"/>
      <c r="C39" s="58"/>
      <c r="D39" s="59"/>
      <c r="E39" s="44">
        <v>400</v>
      </c>
      <c r="F39" s="113"/>
      <c r="G39" s="113"/>
    </row>
    <row r="40" spans="1:7" x14ac:dyDescent="0.35">
      <c r="A40" s="97" t="s">
        <v>36</v>
      </c>
      <c r="B40" s="61"/>
      <c r="C40" s="58"/>
      <c r="D40" s="24"/>
      <c r="E40" s="44">
        <v>200</v>
      </c>
      <c r="F40" s="66"/>
      <c r="G40" s="66"/>
    </row>
    <row r="41" spans="1:7" x14ac:dyDescent="0.35">
      <c r="A41" s="13" t="s">
        <v>37</v>
      </c>
      <c r="B41" s="2"/>
      <c r="C41" s="3"/>
      <c r="D41" s="4"/>
      <c r="E41" s="6"/>
      <c r="F41" s="106"/>
      <c r="G41" s="106"/>
    </row>
    <row r="42" spans="1:7" x14ac:dyDescent="0.35">
      <c r="A42" s="1"/>
      <c r="B42" s="40" t="s">
        <v>38</v>
      </c>
      <c r="C42" s="41"/>
      <c r="D42" s="42"/>
      <c r="E42" s="43">
        <v>200</v>
      </c>
      <c r="F42" s="107"/>
      <c r="G42" s="107"/>
    </row>
    <row r="43" spans="1:7" x14ac:dyDescent="0.35">
      <c r="A43" s="1"/>
      <c r="B43" s="22" t="s">
        <v>39</v>
      </c>
      <c r="C43" s="23"/>
      <c r="D43" s="24"/>
      <c r="E43" s="44">
        <v>400</v>
      </c>
      <c r="F43" s="66"/>
      <c r="G43" s="66"/>
    </row>
    <row r="44" spans="1:7" x14ac:dyDescent="0.35">
      <c r="A44" s="1"/>
      <c r="B44" s="40" t="s">
        <v>40</v>
      </c>
      <c r="C44" s="41"/>
      <c r="D44" s="20"/>
      <c r="E44" s="43">
        <v>500</v>
      </c>
      <c r="F44" s="102"/>
      <c r="G44" s="102"/>
    </row>
    <row r="45" spans="1:7" x14ac:dyDescent="0.35">
      <c r="A45" s="1"/>
      <c r="B45" s="30" t="s">
        <v>41</v>
      </c>
      <c r="C45" s="31"/>
      <c r="D45" s="32"/>
      <c r="E45" s="62">
        <v>300</v>
      </c>
      <c r="F45" s="111"/>
      <c r="G45" s="111"/>
    </row>
    <row r="46" spans="1:7" x14ac:dyDescent="0.35">
      <c r="A46" s="1"/>
      <c r="B46" s="30" t="s">
        <v>42</v>
      </c>
      <c r="C46" s="31"/>
      <c r="D46" s="32"/>
      <c r="E46" s="62">
        <v>500</v>
      </c>
      <c r="F46" s="111"/>
      <c r="G46" s="111"/>
    </row>
    <row r="47" spans="1:7" x14ac:dyDescent="0.35">
      <c r="A47" s="1"/>
      <c r="B47" s="22" t="s">
        <v>43</v>
      </c>
      <c r="C47" s="23"/>
      <c r="D47" s="24"/>
      <c r="E47" s="44">
        <v>700</v>
      </c>
      <c r="F47" s="66"/>
      <c r="G47" s="66" t="s">
        <v>127</v>
      </c>
    </row>
    <row r="48" spans="1:7" x14ac:dyDescent="0.35">
      <c r="A48" s="1"/>
      <c r="B48" s="30" t="s">
        <v>44</v>
      </c>
      <c r="C48" s="31"/>
      <c r="D48" s="32"/>
      <c r="E48" s="62">
        <f>1575-91</f>
        <v>1484</v>
      </c>
      <c r="F48" s="111"/>
      <c r="G48" s="111"/>
    </row>
    <row r="49" spans="1:7" x14ac:dyDescent="0.35">
      <c r="A49" s="53" t="s">
        <v>45</v>
      </c>
      <c r="B49" s="53"/>
      <c r="C49" s="53"/>
      <c r="D49" s="54"/>
      <c r="E49" s="55">
        <f>SUM(E42:E48)</f>
        <v>4084</v>
      </c>
      <c r="F49" s="112"/>
      <c r="G49" s="112"/>
    </row>
    <row r="50" spans="1:7" x14ac:dyDescent="0.35">
      <c r="A50" s="13" t="s">
        <v>46</v>
      </c>
      <c r="B50" s="2"/>
      <c r="C50" s="3"/>
      <c r="D50" s="4"/>
      <c r="E50" s="6"/>
      <c r="F50" s="106"/>
      <c r="G50" s="106"/>
    </row>
    <row r="51" spans="1:7" x14ac:dyDescent="0.35">
      <c r="A51" s="1"/>
      <c r="B51" s="40" t="s">
        <v>47</v>
      </c>
      <c r="C51" s="41"/>
      <c r="D51" s="42"/>
      <c r="E51" s="43">
        <v>2000</v>
      </c>
      <c r="F51" s="107"/>
      <c r="G51" s="107"/>
    </row>
    <row r="52" spans="1:7" x14ac:dyDescent="0.35">
      <c r="A52" s="1"/>
      <c r="B52" s="22" t="s">
        <v>48</v>
      </c>
      <c r="C52" s="23"/>
      <c r="D52" s="24"/>
      <c r="E52" s="25">
        <v>2000</v>
      </c>
      <c r="F52" s="66"/>
      <c r="G52" s="66"/>
    </row>
    <row r="53" spans="1:7" x14ac:dyDescent="0.35">
      <c r="A53" s="1"/>
      <c r="B53" s="22" t="s">
        <v>49</v>
      </c>
      <c r="C53" s="23"/>
      <c r="D53" s="24"/>
      <c r="E53" s="25">
        <v>9500</v>
      </c>
      <c r="F53" s="66"/>
      <c r="G53" s="66"/>
    </row>
    <row r="54" spans="1:7" x14ac:dyDescent="0.35">
      <c r="A54" s="1"/>
      <c r="B54" s="30" t="s">
        <v>50</v>
      </c>
      <c r="C54" s="31"/>
      <c r="D54" s="32"/>
      <c r="E54" s="25">
        <v>8659</v>
      </c>
      <c r="F54" s="111"/>
      <c r="G54" s="111"/>
    </row>
    <row r="55" spans="1:7" x14ac:dyDescent="0.35">
      <c r="A55" s="1"/>
      <c r="B55" s="22" t="s">
        <v>51</v>
      </c>
      <c r="C55" s="23"/>
      <c r="D55" s="24"/>
      <c r="E55" s="44">
        <f>700</f>
        <v>700</v>
      </c>
      <c r="F55" s="66"/>
      <c r="G55" s="66"/>
    </row>
    <row r="56" spans="1:7" x14ac:dyDescent="0.35">
      <c r="A56" s="1"/>
      <c r="B56" s="30" t="s">
        <v>52</v>
      </c>
      <c r="C56" s="31"/>
      <c r="D56" s="24"/>
      <c r="E56" s="62">
        <v>2000</v>
      </c>
      <c r="F56" s="66"/>
      <c r="G56" s="66"/>
    </row>
    <row r="57" spans="1:7" x14ac:dyDescent="0.35">
      <c r="A57" s="1"/>
      <c r="B57" s="30" t="s">
        <v>53</v>
      </c>
      <c r="C57" s="31"/>
      <c r="D57" s="32"/>
      <c r="E57" s="62">
        <f>1500-500</f>
        <v>1000</v>
      </c>
      <c r="F57" s="111"/>
      <c r="G57" s="111"/>
    </row>
    <row r="58" spans="1:7" x14ac:dyDescent="0.35">
      <c r="A58" s="53" t="s">
        <v>54</v>
      </c>
      <c r="B58" s="53"/>
      <c r="C58" s="53"/>
      <c r="D58" s="53"/>
      <c r="E58" s="55">
        <f>SUM(E51:E57)</f>
        <v>25859</v>
      </c>
      <c r="F58" s="53"/>
      <c r="G58" s="53"/>
    </row>
    <row r="59" spans="1:7" x14ac:dyDescent="0.35">
      <c r="A59" s="53" t="s">
        <v>55</v>
      </c>
      <c r="B59" s="63"/>
      <c r="C59" s="63"/>
      <c r="D59" s="63"/>
      <c r="E59" s="55">
        <f>+E33+E37+E38+E40+E49+E58+E39</f>
        <v>40293</v>
      </c>
      <c r="F59" s="63"/>
      <c r="G59" s="63"/>
    </row>
    <row r="60" spans="1:7" ht="29" customHeight="1" x14ac:dyDescent="0.35">
      <c r="A60" s="39" t="s">
        <v>56</v>
      </c>
      <c r="B60" s="2"/>
      <c r="C60" s="3"/>
      <c r="D60" s="4"/>
      <c r="E60" s="6"/>
      <c r="F60" s="106"/>
      <c r="G60" s="106"/>
    </row>
    <row r="61" spans="1:7" x14ac:dyDescent="0.35">
      <c r="A61" s="64" t="s">
        <v>57</v>
      </c>
      <c r="B61" s="2"/>
      <c r="C61" s="127" t="s">
        <v>58</v>
      </c>
      <c r="D61" s="127"/>
      <c r="E61" s="6"/>
      <c r="F61" s="106"/>
      <c r="G61" s="106"/>
    </row>
    <row r="62" spans="1:7" x14ac:dyDescent="0.35">
      <c r="A62" s="1"/>
      <c r="B62" s="18" t="s">
        <v>59</v>
      </c>
      <c r="C62" s="19"/>
      <c r="D62" s="20"/>
      <c r="E62" s="21">
        <v>73310</v>
      </c>
      <c r="F62" s="102"/>
      <c r="G62" s="102"/>
    </row>
    <row r="63" spans="1:7" x14ac:dyDescent="0.35">
      <c r="A63" s="1"/>
      <c r="B63" s="22" t="s">
        <v>60</v>
      </c>
      <c r="C63" s="23"/>
      <c r="D63" s="24"/>
      <c r="E63" s="44">
        <v>1500</v>
      </c>
      <c r="F63" s="66"/>
      <c r="G63" s="66"/>
    </row>
    <row r="64" spans="1:7" x14ac:dyDescent="0.35">
      <c r="A64" s="1"/>
      <c r="B64" s="22" t="s">
        <v>61</v>
      </c>
      <c r="C64" s="23"/>
      <c r="D64" s="24"/>
      <c r="E64" s="44">
        <v>5836</v>
      </c>
      <c r="F64" s="66"/>
      <c r="G64" s="66"/>
    </row>
    <row r="65" spans="1:7" x14ac:dyDescent="0.35">
      <c r="A65" s="1"/>
      <c r="B65" s="22" t="s">
        <v>62</v>
      </c>
      <c r="C65" s="23"/>
      <c r="D65" s="24"/>
      <c r="E65" s="44">
        <v>8212</v>
      </c>
      <c r="F65" s="66"/>
      <c r="G65" s="66"/>
    </row>
    <row r="66" spans="1:7" x14ac:dyDescent="0.35">
      <c r="A66" s="1"/>
      <c r="B66" s="22" t="s">
        <v>63</v>
      </c>
      <c r="C66" s="23"/>
      <c r="D66" s="67"/>
      <c r="E66" s="44">
        <v>1399</v>
      </c>
      <c r="F66" s="114"/>
      <c r="G66" s="114"/>
    </row>
    <row r="67" spans="1:7" x14ac:dyDescent="0.35">
      <c r="A67" s="1"/>
      <c r="B67" s="22" t="s">
        <v>64</v>
      </c>
      <c r="C67" s="23"/>
      <c r="D67" s="24"/>
      <c r="E67" s="44">
        <v>600</v>
      </c>
      <c r="F67" s="66"/>
      <c r="G67" s="66"/>
    </row>
    <row r="68" spans="1:7" x14ac:dyDescent="0.35">
      <c r="A68" s="1"/>
      <c r="B68" s="22" t="s">
        <v>65</v>
      </c>
      <c r="C68" s="23"/>
      <c r="D68" s="24"/>
      <c r="E68" s="44">
        <v>2977</v>
      </c>
      <c r="F68" s="66"/>
      <c r="G68" s="66"/>
    </row>
    <row r="69" spans="1:7" x14ac:dyDescent="0.35">
      <c r="A69" s="1"/>
      <c r="B69" s="30" t="s">
        <v>66</v>
      </c>
      <c r="C69" s="31"/>
      <c r="D69" s="32"/>
      <c r="E69" s="62">
        <v>1300</v>
      </c>
      <c r="F69" s="111"/>
      <c r="G69" s="111"/>
    </row>
    <row r="70" spans="1:7" x14ac:dyDescent="0.35">
      <c r="A70" s="68" t="s">
        <v>67</v>
      </c>
      <c r="B70" s="68"/>
      <c r="C70" s="68"/>
      <c r="D70" s="69"/>
      <c r="E70" s="70">
        <f>SUM(E62:E69)</f>
        <v>95134</v>
      </c>
      <c r="F70" s="115"/>
      <c r="G70" s="115"/>
    </row>
    <row r="71" spans="1:7" hidden="1" x14ac:dyDescent="0.35">
      <c r="A71" s="13" t="s">
        <v>68</v>
      </c>
      <c r="B71" s="2"/>
      <c r="C71" s="15"/>
      <c r="D71" s="4"/>
      <c r="E71" s="6"/>
      <c r="F71" s="106"/>
      <c r="G71" s="106"/>
    </row>
    <row r="72" spans="1:7" hidden="1" x14ac:dyDescent="0.35">
      <c r="A72" s="1"/>
      <c r="B72" s="40" t="s">
        <v>59</v>
      </c>
      <c r="C72" s="41"/>
      <c r="D72" s="42"/>
      <c r="E72" s="43">
        <v>0</v>
      </c>
      <c r="F72" s="107"/>
      <c r="G72" s="107"/>
    </row>
    <row r="73" spans="1:7" hidden="1" x14ac:dyDescent="0.35">
      <c r="A73" s="1"/>
      <c r="B73" s="22" t="s">
        <v>60</v>
      </c>
      <c r="C73" s="23"/>
      <c r="D73" s="24"/>
      <c r="E73" s="43">
        <v>0</v>
      </c>
      <c r="F73" s="66"/>
      <c r="G73" s="66"/>
    </row>
    <row r="74" spans="1:7" hidden="1" x14ac:dyDescent="0.35">
      <c r="A74" s="1"/>
      <c r="B74" s="22" t="s">
        <v>69</v>
      </c>
      <c r="C74" s="23"/>
      <c r="D74" s="24"/>
      <c r="E74" s="43">
        <v>0</v>
      </c>
      <c r="F74" s="66"/>
      <c r="G74" s="66"/>
    </row>
    <row r="75" spans="1:7" hidden="1" x14ac:dyDescent="0.35">
      <c r="A75" s="1"/>
      <c r="B75" s="22" t="s">
        <v>62</v>
      </c>
      <c r="C75" s="23"/>
      <c r="D75" s="24"/>
      <c r="E75" s="43">
        <v>0</v>
      </c>
      <c r="F75" s="66"/>
      <c r="G75" s="66"/>
    </row>
    <row r="76" spans="1:7" hidden="1" x14ac:dyDescent="0.35">
      <c r="A76" s="1"/>
      <c r="B76" s="22" t="s">
        <v>70</v>
      </c>
      <c r="C76" s="23"/>
      <c r="D76" s="24"/>
      <c r="E76" s="43">
        <v>0</v>
      </c>
      <c r="F76" s="66"/>
      <c r="G76" s="66"/>
    </row>
    <row r="77" spans="1:7" hidden="1" x14ac:dyDescent="0.35">
      <c r="A77" s="1"/>
      <c r="B77" s="22" t="s">
        <v>63</v>
      </c>
      <c r="C77" s="23"/>
      <c r="D77" s="67"/>
      <c r="E77" s="43">
        <v>0</v>
      </c>
      <c r="F77" s="114"/>
      <c r="G77" s="114"/>
    </row>
    <row r="78" spans="1:7" hidden="1" x14ac:dyDescent="0.35">
      <c r="A78" s="1"/>
      <c r="B78" s="22" t="s">
        <v>64</v>
      </c>
      <c r="C78" s="23"/>
      <c r="D78" s="24"/>
      <c r="E78" s="43">
        <v>0</v>
      </c>
      <c r="F78" s="66"/>
      <c r="G78" s="66"/>
    </row>
    <row r="79" spans="1:7" hidden="1" x14ac:dyDescent="0.35">
      <c r="A79" s="1"/>
      <c r="B79" s="22" t="s">
        <v>71</v>
      </c>
      <c r="C79" s="23"/>
      <c r="D79" s="24"/>
      <c r="E79" s="43">
        <v>0</v>
      </c>
      <c r="F79" s="66"/>
      <c r="G79" s="66"/>
    </row>
    <row r="80" spans="1:7" hidden="1" x14ac:dyDescent="0.35">
      <c r="A80" s="1"/>
      <c r="B80" s="22" t="s">
        <v>66</v>
      </c>
      <c r="C80" s="23"/>
      <c r="D80" s="24"/>
      <c r="E80" s="43">
        <v>0</v>
      </c>
      <c r="F80" s="66"/>
      <c r="G80" s="66"/>
    </row>
    <row r="81" spans="1:7" hidden="1" x14ac:dyDescent="0.35">
      <c r="A81" s="68" t="s">
        <v>72</v>
      </c>
      <c r="B81" s="68"/>
      <c r="C81" s="68"/>
      <c r="D81" s="69"/>
      <c r="E81" s="70">
        <f>SUM(E72:E80)</f>
        <v>0</v>
      </c>
      <c r="F81" s="115"/>
      <c r="G81" s="115"/>
    </row>
    <row r="82" spans="1:7" x14ac:dyDescent="0.35">
      <c r="A82" s="8" t="s">
        <v>73</v>
      </c>
      <c r="B82" s="8"/>
      <c r="C82" s="8"/>
      <c r="D82" s="71"/>
      <c r="E82" s="21">
        <f>ROUND(25829.076,0)</f>
        <v>25829</v>
      </c>
      <c r="F82" s="116"/>
      <c r="G82" s="116"/>
    </row>
    <row r="83" spans="1:7" x14ac:dyDescent="0.35">
      <c r="A83" s="13" t="s">
        <v>74</v>
      </c>
      <c r="B83" s="2"/>
      <c r="C83" s="3"/>
      <c r="D83" s="4"/>
      <c r="E83" s="6"/>
      <c r="F83" s="106"/>
      <c r="G83" s="106"/>
    </row>
    <row r="84" spans="1:7" x14ac:dyDescent="0.35">
      <c r="A84" s="1"/>
      <c r="B84" s="18" t="s">
        <v>75</v>
      </c>
      <c r="C84" s="19"/>
      <c r="D84" s="20"/>
      <c r="E84" s="21">
        <v>17818</v>
      </c>
      <c r="F84" s="102"/>
      <c r="G84" s="102"/>
    </row>
    <row r="85" spans="1:7" x14ac:dyDescent="0.35">
      <c r="A85" s="1"/>
      <c r="B85" s="30" t="s">
        <v>76</v>
      </c>
      <c r="C85" s="31"/>
      <c r="D85" s="32"/>
      <c r="E85" s="62">
        <v>3361</v>
      </c>
      <c r="F85" s="111"/>
      <c r="G85" s="111"/>
    </row>
    <row r="86" spans="1:7" x14ac:dyDescent="0.35">
      <c r="A86" s="1"/>
      <c r="B86" s="22" t="s">
        <v>77</v>
      </c>
      <c r="C86" s="23"/>
      <c r="D86" s="24"/>
      <c r="E86" s="25">
        <v>400</v>
      </c>
      <c r="F86" s="66"/>
      <c r="G86" s="66"/>
    </row>
    <row r="87" spans="1:7" x14ac:dyDescent="0.35">
      <c r="A87" s="1"/>
      <c r="B87" s="22" t="s">
        <v>78</v>
      </c>
      <c r="C87" s="23"/>
      <c r="D87" s="24"/>
      <c r="E87" s="44">
        <v>17856</v>
      </c>
      <c r="F87" s="66"/>
      <c r="G87" s="66" t="s">
        <v>125</v>
      </c>
    </row>
    <row r="88" spans="1:7" x14ac:dyDescent="0.35">
      <c r="A88" s="1"/>
      <c r="B88" s="72" t="s">
        <v>79</v>
      </c>
      <c r="C88" s="72"/>
      <c r="D88" s="24"/>
      <c r="E88" s="44">
        <v>8819</v>
      </c>
      <c r="F88" s="66"/>
      <c r="G88" s="66" t="s">
        <v>126</v>
      </c>
    </row>
    <row r="89" spans="1:7" x14ac:dyDescent="0.35">
      <c r="A89" s="68" t="s">
        <v>80</v>
      </c>
      <c r="B89" s="68"/>
      <c r="C89" s="68"/>
      <c r="D89" s="68"/>
      <c r="E89" s="96">
        <f>SUM(E84:E88)</f>
        <v>48254</v>
      </c>
      <c r="F89" s="117"/>
      <c r="G89" s="117"/>
    </row>
    <row r="90" spans="1:7" x14ac:dyDescent="0.35">
      <c r="A90" s="13" t="s">
        <v>81</v>
      </c>
      <c r="B90" s="2"/>
      <c r="C90" s="3"/>
      <c r="D90" s="4"/>
      <c r="E90" s="73"/>
      <c r="F90" s="106"/>
      <c r="G90" s="106"/>
    </row>
    <row r="91" spans="1:7" x14ac:dyDescent="0.35">
      <c r="A91" s="1"/>
      <c r="B91" s="18" t="s">
        <v>82</v>
      </c>
      <c r="C91" s="19"/>
      <c r="D91" s="71"/>
      <c r="E91" s="21">
        <v>48048</v>
      </c>
      <c r="F91" s="116"/>
      <c r="G91" s="116"/>
    </row>
    <row r="92" spans="1:7" x14ac:dyDescent="0.35">
      <c r="A92" s="1"/>
      <c r="B92" s="22" t="s">
        <v>83</v>
      </c>
      <c r="C92" s="23"/>
      <c r="D92" s="74"/>
      <c r="E92" s="44">
        <v>36868</v>
      </c>
      <c r="F92" s="118"/>
      <c r="G92" s="118"/>
    </row>
    <row r="93" spans="1:7" x14ac:dyDescent="0.35">
      <c r="A93" s="1"/>
      <c r="B93" s="22" t="s">
        <v>84</v>
      </c>
      <c r="C93" s="23"/>
      <c r="D93" s="24"/>
      <c r="E93" s="44">
        <v>800</v>
      </c>
      <c r="F93" s="66"/>
      <c r="G93" s="66"/>
    </row>
    <row r="94" spans="1:7" x14ac:dyDescent="0.35">
      <c r="A94" s="1"/>
      <c r="B94" s="22" t="s">
        <v>85</v>
      </c>
      <c r="C94" s="23"/>
      <c r="D94" s="24"/>
      <c r="E94" s="44">
        <v>800</v>
      </c>
      <c r="F94" s="66"/>
      <c r="G94" s="66"/>
    </row>
    <row r="95" spans="1:7" hidden="1" x14ac:dyDescent="0.35">
      <c r="A95" s="1"/>
      <c r="B95" s="76" t="s">
        <v>86</v>
      </c>
      <c r="C95" s="76"/>
      <c r="D95" s="75"/>
      <c r="E95" s="77">
        <v>0</v>
      </c>
      <c r="F95" s="119"/>
      <c r="G95" s="119"/>
    </row>
    <row r="96" spans="1:7" x14ac:dyDescent="0.35">
      <c r="A96" s="1"/>
      <c r="B96" s="22" t="s">
        <v>87</v>
      </c>
      <c r="C96" s="23"/>
      <c r="D96" s="78"/>
      <c r="E96" s="44">
        <v>12290</v>
      </c>
      <c r="F96" s="79"/>
      <c r="G96" s="79" t="s">
        <v>128</v>
      </c>
    </row>
    <row r="97" spans="1:7" x14ac:dyDescent="0.35">
      <c r="A97" s="1"/>
      <c r="B97" s="22" t="s">
        <v>88</v>
      </c>
      <c r="C97" s="23"/>
      <c r="D97" s="24"/>
      <c r="E97" s="44">
        <f>4228-0.5</f>
        <v>4227.5</v>
      </c>
      <c r="F97" s="66"/>
      <c r="G97" s="66"/>
    </row>
    <row r="98" spans="1:7" x14ac:dyDescent="0.35">
      <c r="A98" s="1"/>
      <c r="B98" s="22" t="s">
        <v>89</v>
      </c>
      <c r="C98" s="23"/>
      <c r="D98" s="4"/>
      <c r="E98" s="57">
        <v>1650</v>
      </c>
      <c r="F98" s="106"/>
      <c r="G98" s="106"/>
    </row>
    <row r="99" spans="1:7" x14ac:dyDescent="0.35">
      <c r="A99" s="68" t="s">
        <v>90</v>
      </c>
      <c r="B99" s="68"/>
      <c r="C99" s="68"/>
      <c r="D99" s="69"/>
      <c r="E99" s="70">
        <f>SUM(E91:E98)</f>
        <v>104683.5</v>
      </c>
      <c r="F99" s="115"/>
      <c r="G99" s="115"/>
    </row>
    <row r="100" spans="1:7" x14ac:dyDescent="0.35">
      <c r="A100" s="68" t="s">
        <v>91</v>
      </c>
      <c r="B100" s="68"/>
      <c r="C100" s="68"/>
      <c r="D100" s="69"/>
      <c r="E100" s="70">
        <f>+E70+E81+E82+E89+E99</f>
        <v>273900.5</v>
      </c>
      <c r="F100" s="115"/>
      <c r="G100" s="115"/>
    </row>
    <row r="101" spans="1:7" ht="18.5" x14ac:dyDescent="0.35">
      <c r="A101" s="39" t="s">
        <v>92</v>
      </c>
      <c r="B101" s="2"/>
      <c r="C101" s="3"/>
      <c r="D101" s="4"/>
      <c r="E101" s="6"/>
      <c r="F101" s="106"/>
      <c r="G101" s="106"/>
    </row>
    <row r="102" spans="1:7" x14ac:dyDescent="0.35">
      <c r="A102" s="13" t="s">
        <v>93</v>
      </c>
      <c r="B102" s="2"/>
      <c r="C102" s="3"/>
      <c r="D102" s="80"/>
      <c r="E102" s="6"/>
      <c r="F102" s="120"/>
      <c r="G102" s="120"/>
    </row>
    <row r="103" spans="1:7" x14ac:dyDescent="0.35">
      <c r="A103" s="1"/>
      <c r="B103" s="18" t="s">
        <v>94</v>
      </c>
      <c r="C103" s="19"/>
      <c r="D103" s="20"/>
      <c r="E103" s="21">
        <v>13000</v>
      </c>
      <c r="F103" s="102"/>
      <c r="G103" s="102"/>
    </row>
    <row r="104" spans="1:7" x14ac:dyDescent="0.35">
      <c r="A104" s="1"/>
      <c r="B104" s="22" t="s">
        <v>95</v>
      </c>
      <c r="C104" s="23"/>
      <c r="D104" s="61"/>
      <c r="E104" s="44">
        <v>12000</v>
      </c>
      <c r="F104" s="66"/>
      <c r="G104" s="66"/>
    </row>
    <row r="105" spans="1:7" x14ac:dyDescent="0.35">
      <c r="A105" s="1"/>
      <c r="B105" s="18" t="s">
        <v>96</v>
      </c>
      <c r="C105" s="19"/>
      <c r="D105" s="65"/>
      <c r="E105" s="52">
        <v>2257</v>
      </c>
      <c r="F105" s="102"/>
      <c r="G105" s="102"/>
    </row>
    <row r="106" spans="1:7" x14ac:dyDescent="0.35">
      <c r="A106" s="1"/>
      <c r="B106" s="30" t="s">
        <v>97</v>
      </c>
      <c r="C106" s="31"/>
      <c r="D106" s="81"/>
      <c r="E106" s="33">
        <v>1800</v>
      </c>
      <c r="F106" s="111"/>
      <c r="G106" s="111"/>
    </row>
    <row r="107" spans="1:7" x14ac:dyDescent="0.35">
      <c r="A107" s="1"/>
      <c r="B107" s="30" t="s">
        <v>98</v>
      </c>
      <c r="C107" s="31"/>
      <c r="D107" s="81"/>
      <c r="E107" s="33">
        <v>350</v>
      </c>
      <c r="F107" s="111"/>
      <c r="G107" s="111"/>
    </row>
    <row r="108" spans="1:7" x14ac:dyDescent="0.35">
      <c r="A108" s="82"/>
      <c r="B108" s="30" t="s">
        <v>99</v>
      </c>
      <c r="C108" s="31"/>
      <c r="D108" s="81"/>
      <c r="E108" s="33">
        <v>7000</v>
      </c>
      <c r="F108" s="111"/>
      <c r="G108" s="111"/>
    </row>
    <row r="109" spans="1:7" x14ac:dyDescent="0.35">
      <c r="A109" s="83" t="s">
        <v>100</v>
      </c>
      <c r="B109" s="83"/>
      <c r="C109" s="83"/>
      <c r="D109" s="84"/>
      <c r="E109" s="85">
        <f>SUM(E103:E108)</f>
        <v>36407</v>
      </c>
      <c r="F109" s="121"/>
      <c r="G109" s="121"/>
    </row>
    <row r="110" spans="1:7" x14ac:dyDescent="0.35">
      <c r="A110" s="13" t="s">
        <v>101</v>
      </c>
      <c r="B110" s="2"/>
      <c r="C110" s="3"/>
      <c r="D110" s="4"/>
      <c r="E110" s="6"/>
      <c r="F110" s="106"/>
      <c r="G110" s="106"/>
    </row>
    <row r="111" spans="1:7" x14ac:dyDescent="0.35">
      <c r="A111" s="1"/>
      <c r="B111" s="18" t="s">
        <v>102</v>
      </c>
      <c r="C111" s="19"/>
      <c r="D111" s="20"/>
      <c r="E111" s="21">
        <v>14000</v>
      </c>
      <c r="F111" s="102"/>
      <c r="G111" s="102"/>
    </row>
    <row r="112" spans="1:7" x14ac:dyDescent="0.35">
      <c r="A112" s="1"/>
      <c r="B112" s="30" t="s">
        <v>103</v>
      </c>
      <c r="C112" s="31"/>
      <c r="D112" s="32"/>
      <c r="E112" s="33">
        <v>6000</v>
      </c>
      <c r="F112" s="111"/>
      <c r="G112" s="111"/>
    </row>
    <row r="113" spans="1:7" x14ac:dyDescent="0.35">
      <c r="A113" s="1"/>
      <c r="B113" s="30" t="s">
        <v>104</v>
      </c>
      <c r="C113" s="31"/>
      <c r="D113" s="32"/>
      <c r="E113" s="33">
        <v>4500</v>
      </c>
      <c r="F113" s="111"/>
      <c r="G113" s="111"/>
    </row>
    <row r="114" spans="1:7" x14ac:dyDescent="0.35">
      <c r="A114" s="1"/>
      <c r="B114" s="86" t="s">
        <v>105</v>
      </c>
      <c r="C114" s="86"/>
      <c r="D114" s="87"/>
      <c r="E114" s="62">
        <v>6000</v>
      </c>
      <c r="F114" s="88"/>
      <c r="G114" s="88"/>
    </row>
    <row r="115" spans="1:7" x14ac:dyDescent="0.35">
      <c r="A115" s="1"/>
      <c r="B115" s="30" t="s">
        <v>106</v>
      </c>
      <c r="C115" s="31"/>
      <c r="D115" s="32"/>
      <c r="E115" s="33">
        <v>10000</v>
      </c>
      <c r="F115" s="111"/>
      <c r="G115" s="111"/>
    </row>
    <row r="116" spans="1:7" x14ac:dyDescent="0.35">
      <c r="A116" s="83" t="s">
        <v>107</v>
      </c>
      <c r="B116" s="83"/>
      <c r="C116" s="83"/>
      <c r="D116" s="84"/>
      <c r="E116" s="85">
        <f>SUM(E111:E115)</f>
        <v>40500</v>
      </c>
      <c r="F116" s="121"/>
      <c r="G116" s="121"/>
    </row>
    <row r="117" spans="1:7" x14ac:dyDescent="0.35">
      <c r="A117" s="83" t="s">
        <v>108</v>
      </c>
      <c r="B117" s="83"/>
      <c r="C117" s="83"/>
      <c r="D117" s="84"/>
      <c r="E117" s="85">
        <f>+E109+E116</f>
        <v>76907</v>
      </c>
      <c r="F117" s="121"/>
      <c r="G117" s="121"/>
    </row>
    <row r="118" spans="1:7" ht="18.5" x14ac:dyDescent="0.35">
      <c r="A118" s="39" t="s">
        <v>109</v>
      </c>
      <c r="B118" s="2"/>
      <c r="C118" s="3"/>
      <c r="D118" s="4"/>
      <c r="E118" s="6"/>
      <c r="F118" s="106"/>
      <c r="G118" s="106"/>
    </row>
    <row r="119" spans="1:7" ht="18.5" x14ac:dyDescent="0.35">
      <c r="A119" s="39"/>
      <c r="B119" s="40" t="s">
        <v>110</v>
      </c>
      <c r="C119" s="41"/>
      <c r="D119" s="42"/>
      <c r="E119" s="43">
        <v>0</v>
      </c>
      <c r="F119" s="107"/>
      <c r="G119" s="107"/>
    </row>
    <row r="120" spans="1:7" x14ac:dyDescent="0.35">
      <c r="A120" s="1"/>
      <c r="B120" s="40" t="s">
        <v>111</v>
      </c>
      <c r="C120" s="41"/>
      <c r="D120" s="42"/>
      <c r="E120" s="43">
        <v>0</v>
      </c>
      <c r="F120" s="107"/>
      <c r="G120" s="107"/>
    </row>
    <row r="121" spans="1:7" x14ac:dyDescent="0.35">
      <c r="A121" s="1"/>
      <c r="B121" s="22" t="s">
        <v>112</v>
      </c>
      <c r="C121" s="23"/>
      <c r="D121" s="24"/>
      <c r="E121" s="44">
        <v>0</v>
      </c>
      <c r="F121" s="66"/>
      <c r="G121" s="66"/>
    </row>
    <row r="122" spans="1:7" x14ac:dyDescent="0.35">
      <c r="A122" s="1"/>
      <c r="B122" s="22" t="s">
        <v>113</v>
      </c>
      <c r="C122" s="23"/>
      <c r="D122" s="24"/>
      <c r="E122" s="44">
        <v>0</v>
      </c>
      <c r="F122" s="66"/>
      <c r="G122" s="66"/>
    </row>
    <row r="123" spans="1:7" x14ac:dyDescent="0.35">
      <c r="A123" s="1"/>
      <c r="B123" s="22" t="s">
        <v>114</v>
      </c>
      <c r="C123" s="23"/>
      <c r="D123" s="24"/>
      <c r="E123" s="44">
        <v>0</v>
      </c>
      <c r="F123" s="66"/>
      <c r="G123" s="66"/>
    </row>
    <row r="124" spans="1:7" x14ac:dyDescent="0.35">
      <c r="A124" s="1"/>
      <c r="B124" s="22" t="s">
        <v>115</v>
      </c>
      <c r="C124" s="23"/>
      <c r="D124" s="24"/>
      <c r="E124" s="44">
        <v>0</v>
      </c>
      <c r="F124" s="66"/>
      <c r="G124" s="66"/>
    </row>
    <row r="125" spans="1:7" hidden="1" x14ac:dyDescent="0.35">
      <c r="A125" s="1"/>
      <c r="B125" s="2" t="s">
        <v>116</v>
      </c>
      <c r="C125" s="3"/>
      <c r="D125" s="4"/>
      <c r="E125" s="57">
        <v>0</v>
      </c>
      <c r="F125" s="106"/>
      <c r="G125" s="106"/>
    </row>
    <row r="126" spans="1:7" x14ac:dyDescent="0.35">
      <c r="A126" s="89" t="s">
        <v>117</v>
      </c>
      <c r="B126" s="89"/>
      <c r="C126" s="89"/>
      <c r="D126" s="90"/>
      <c r="E126" s="91">
        <f>SUM(E119:E125)</f>
        <v>0</v>
      </c>
      <c r="F126" s="122"/>
      <c r="G126" s="122"/>
    </row>
    <row r="127" spans="1:7" x14ac:dyDescent="0.35">
      <c r="A127" s="1"/>
      <c r="B127" s="2"/>
      <c r="C127" s="2"/>
      <c r="D127" s="5"/>
      <c r="E127" s="6"/>
      <c r="F127" s="123"/>
      <c r="G127" s="123"/>
    </row>
    <row r="128" spans="1:7" x14ac:dyDescent="0.35">
      <c r="A128" s="92" t="s">
        <v>118</v>
      </c>
      <c r="B128" s="93"/>
      <c r="C128" s="93"/>
      <c r="D128" s="94"/>
      <c r="E128" s="95">
        <f>E24+E59+E100+E117+E126</f>
        <v>416000.5</v>
      </c>
      <c r="F128" s="124"/>
      <c r="G128" s="124"/>
    </row>
    <row r="129" spans="1:7" x14ac:dyDescent="0.35">
      <c r="A129" s="92" t="s">
        <v>119</v>
      </c>
      <c r="B129" s="93"/>
      <c r="C129" s="93"/>
      <c r="D129" s="94"/>
      <c r="E129" s="95">
        <f>ROUND(+E12-E128,0)</f>
        <v>-1</v>
      </c>
      <c r="F129" s="124"/>
      <c r="G129" s="124"/>
    </row>
  </sheetData>
  <mergeCells count="6">
    <mergeCell ref="B88:C88"/>
    <mergeCell ref="B95:C95"/>
    <mergeCell ref="B114:C114"/>
    <mergeCell ref="C61:D61"/>
    <mergeCell ref="E1:E2"/>
    <mergeCell ref="B24:C2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2024-02-22T00:42:57Z</dcterms:created>
  <dcterms:modified xsi:type="dcterms:W3CDTF">2024-02-22T01:44:16Z</dcterms:modified>
</cp:coreProperties>
</file>